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 omonya\Downloads\Documents\"/>
    </mc:Choice>
  </mc:AlternateContent>
  <xr:revisionPtr revIDLastSave="0" documentId="13_ncr:1000001_{90E4B2A6-8F19-3C4A-914E-4CAFB25A5550}" xr6:coauthVersionLast="46" xr6:coauthVersionMax="46" xr10:uidLastSave="{00000000-0000-0000-0000-000000000000}"/>
  <bookViews>
    <workbookView xWindow="4290" yWindow="1530" windowWidth="32730" windowHeight="20070" xr2:uid="{00000000-000D-0000-FFFF-FFFF00000000}"/>
  </bookViews>
  <sheets>
    <sheet name="5.1" sheetId="1" r:id="rId1"/>
    <sheet name="5.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2" l="1"/>
  <c r="B42" i="2"/>
  <c r="B34" i="2"/>
  <c r="B38" i="2"/>
  <c r="B9" i="2"/>
  <c r="B30" i="2"/>
  <c r="B26" i="2"/>
  <c r="B22" i="2"/>
  <c r="E57" i="1"/>
  <c r="B10" i="1"/>
  <c r="E53" i="1"/>
  <c r="B13" i="1"/>
  <c r="B34" i="1"/>
  <c r="B37" i="1"/>
  <c r="B38" i="1"/>
  <c r="E49" i="1"/>
  <c r="E45" i="1"/>
  <c r="B23" i="1"/>
  <c r="B24" i="1"/>
  <c r="B26" i="1"/>
  <c r="E39" i="1"/>
  <c r="B43" i="1"/>
  <c r="B46" i="1"/>
  <c r="E35" i="1"/>
  <c r="E31" i="1"/>
  <c r="E27" i="1"/>
  <c r="B47" i="1"/>
  <c r="E21" i="1"/>
  <c r="E17" i="1"/>
  <c r="E13" i="1"/>
  <c r="E9" i="1"/>
  <c r="B48" i="1"/>
</calcChain>
</file>

<file path=xl/sharedStrings.xml><?xml version="1.0" encoding="utf-8"?>
<sst xmlns="http://schemas.openxmlformats.org/spreadsheetml/2006/main" count="194" uniqueCount="148">
  <si>
    <t>Instructions: Using the Income Statement and Balance Sheet below, calculate each of the ratios below in the yellow cell.  Use formulas to show your work.</t>
  </si>
  <si>
    <t>For each ratio, provide a brief ratio analysis, trend analysis and comparative analysis.</t>
  </si>
  <si>
    <t>Ratio Analysis:</t>
  </si>
  <si>
    <t>Briefly explain what the ratio means</t>
  </si>
  <si>
    <t>Trend Analysis</t>
  </si>
  <si>
    <t>Compare 2019 results with 2018 and explain if the ratios improved or declined and briefly why this could have occurred</t>
  </si>
  <si>
    <t>Comparative Analysis</t>
  </si>
  <si>
    <t>Compare HPMC 2019 with industry averages and explain how HPMC did compared to other comparable hospitals.</t>
  </si>
  <si>
    <t>INCOME STATEMENT - HIGH PLAINS MEDICAL CENTER</t>
  </si>
  <si>
    <t>RATIOS</t>
  </si>
  <si>
    <t>HPMC 2019</t>
  </si>
  <si>
    <t>HPMC 2018</t>
  </si>
  <si>
    <t>Industry Averages</t>
  </si>
  <si>
    <t>Patient service revenue</t>
  </si>
  <si>
    <t>PROFITABILITY</t>
  </si>
  <si>
    <t>Less: Provision for bad debts</t>
  </si>
  <si>
    <t>Total Margin</t>
  </si>
  <si>
    <t xml:space="preserve">    Net patient service revenue</t>
  </si>
  <si>
    <t>Premium revenue</t>
  </si>
  <si>
    <t>Other revenue</t>
  </si>
  <si>
    <t xml:space="preserve">    Total operating revenue</t>
  </si>
  <si>
    <t>Operating Margin</t>
  </si>
  <si>
    <t>Nursing services</t>
  </si>
  <si>
    <t>Dietary services</t>
  </si>
  <si>
    <t>General services</t>
  </si>
  <si>
    <t>ROA (return on assets)</t>
  </si>
  <si>
    <t>Administrative services</t>
  </si>
  <si>
    <t>Employee health and welfare</t>
  </si>
  <si>
    <t>Malpractice insurance</t>
  </si>
  <si>
    <t>Depreciation</t>
  </si>
  <si>
    <t>ROE (return on equity)</t>
  </si>
  <si>
    <t>Interest expense</t>
  </si>
  <si>
    <t xml:space="preserve">    Total expenses</t>
  </si>
  <si>
    <t>Operating income</t>
  </si>
  <si>
    <t>Nonoperating income</t>
  </si>
  <si>
    <t>LIQUIDITY RATIOS</t>
  </si>
  <si>
    <t>Net income</t>
  </si>
  <si>
    <t>Current Ratio</t>
  </si>
  <si>
    <t>BALANCE SHEET - HIGH PLAINS MEDICAL CENTER</t>
  </si>
  <si>
    <t>Cash and equivalents</t>
  </si>
  <si>
    <t>Short-term investments</t>
  </si>
  <si>
    <t>Days Cash on Hand</t>
  </si>
  <si>
    <t>Net patient accts receivable</t>
  </si>
  <si>
    <t>Inventories</t>
  </si>
  <si>
    <t xml:space="preserve">    Total current assets</t>
  </si>
  <si>
    <t>Gross plant and equipment</t>
  </si>
  <si>
    <t>Debt Ratio</t>
  </si>
  <si>
    <t>Accumulated depreciation</t>
  </si>
  <si>
    <t xml:space="preserve">    Net plant and equipment</t>
  </si>
  <si>
    <t>Total Assets</t>
  </si>
  <si>
    <t>Times Interest Earned</t>
  </si>
  <si>
    <t>Accounts payable</t>
  </si>
  <si>
    <t>Accrued expenses</t>
  </si>
  <si>
    <t>Notes payable</t>
  </si>
  <si>
    <t xml:space="preserve">    Total current liabilities</t>
  </si>
  <si>
    <t>ASSET MANAGEMENT RATIOS</t>
  </si>
  <si>
    <t>Long-term debt</t>
  </si>
  <si>
    <t>Capital lease obligations</t>
  </si>
  <si>
    <t>Fixed Asset Turnover</t>
  </si>
  <si>
    <t xml:space="preserve">    Total long-term liabilities</t>
  </si>
  <si>
    <t>Net assets (equity)</t>
  </si>
  <si>
    <t>Total liabilities &amp; equity</t>
  </si>
  <si>
    <t>Total Asset Turnover</t>
  </si>
  <si>
    <t>Days in Patient AR</t>
  </si>
  <si>
    <t>Average Age of Plant</t>
  </si>
  <si>
    <t>Indicator Analysis:</t>
  </si>
  <si>
    <t>Briefly explain what the indicator means</t>
  </si>
  <si>
    <t>Compare WTRH 2019 with industry averages and explain how WTRH did compared to other comparable hospitals.</t>
  </si>
  <si>
    <t>WEST TEXAS REGIONAL HOSPITAL</t>
  </si>
  <si>
    <t>OPERATING DATA</t>
  </si>
  <si>
    <t>Net inpatient revenue</t>
  </si>
  <si>
    <t>Net outpatient revenue</t>
  </si>
  <si>
    <t>Net patient service revenue</t>
  </si>
  <si>
    <t>Inpatient operating expenses</t>
  </si>
  <si>
    <t>Total salaries</t>
  </si>
  <si>
    <t>Total discharges</t>
  </si>
  <si>
    <t>Inpatient days</t>
  </si>
  <si>
    <t># licensed and staffed beds</t>
  </si>
  <si>
    <t>Average daily census</t>
  </si>
  <si>
    <t>Total FTEs</t>
  </si>
  <si>
    <t>Inpatient FTEs</t>
  </si>
  <si>
    <t>OPERATING INDICATOR ANALYSIS</t>
  </si>
  <si>
    <t>WTRH 2019</t>
  </si>
  <si>
    <t>Industry Average</t>
  </si>
  <si>
    <t>Profit per Discharge</t>
  </si>
  <si>
    <t>Indicator Analysis</t>
  </si>
  <si>
    <t>Net Price per Discharge</t>
  </si>
  <si>
    <t>Outpatient Revenue %</t>
  </si>
  <si>
    <t>Occupany Rate</t>
  </si>
  <si>
    <t>Average Length of Stay</t>
  </si>
  <si>
    <t>Inpatient FTEs per Occupied Bed</t>
  </si>
  <si>
    <t>Salary per FTE</t>
  </si>
  <si>
    <t>Trend analysis</t>
  </si>
  <si>
    <t>Ratio analysis</t>
  </si>
  <si>
    <t>each dollar of total revenue generates 4.1 cents in profits</t>
  </si>
  <si>
    <t>the total margin in 2019 declined, this could have been as a result of a decline in profits in the year</t>
  </si>
  <si>
    <t>Comparative analysis</t>
  </si>
  <si>
    <t>HPMC has a lower total margin compared to the industry total margin showing it is less profitable to the hospitals in the hospitals in the industry.</t>
  </si>
  <si>
    <t>each dollar of operating revenue generates 2 cents in profits</t>
  </si>
  <si>
    <t>there has been a decline in 2019 which could have been as a result of increase in operating expenses.</t>
  </si>
  <si>
    <t>HPMC has a higher operating margin to the industry, showing it has a higher business income as compared to other hospitals.</t>
  </si>
  <si>
    <t>each dollar invested in total assets produces 5.5 cents in profits</t>
  </si>
  <si>
    <t>there is an improvement on the return on assets showing that the assets are more productive in 2019 as compared to 2018</t>
  </si>
  <si>
    <t>HPMC has a higher ROA ratio, showing its assets are more productive compared to the total assets of the industry</t>
  </si>
  <si>
    <t>each dollar of equity financing generates 9.6 cents in profits</t>
  </si>
  <si>
    <t xml:space="preserve">the ROE ratio is improved in 2019, this could have resulted as an increase in profits </t>
  </si>
  <si>
    <t>HPMC has a highe ROE rartio, showing that its business equity is more productive as compared to those of other hospitals</t>
  </si>
  <si>
    <t>shows that there is $2.3 of current assets available to pay each dollar of current liabilities</t>
  </si>
  <si>
    <t>the ratio in 2019 is improved which could have been as a result of an increase in current assets or a decline in current liabilities</t>
  </si>
  <si>
    <t>HPMC has a higher current ratio showing its has more current assets to current liabilities as compared to other hospitals</t>
  </si>
  <si>
    <t>ratio analysis</t>
  </si>
  <si>
    <t>the hospital could continue to pay its daily cash obligations for 24.2 days with no new cash resources</t>
  </si>
  <si>
    <t>trend analysis</t>
  </si>
  <si>
    <t xml:space="preserve">there is an improvement in the ratio in 2019 which could have resulted from an increase in cash and short-term investments </t>
  </si>
  <si>
    <t>comparative analysis</t>
  </si>
  <si>
    <t>HPMC has a lower ratio, showing it is less liquid as compared to other hospitals</t>
  </si>
  <si>
    <t>this shows that 42.3% of the business assets are financed by debt</t>
  </si>
  <si>
    <t>the ratio has improved which could be as a result of more debt financing of assets</t>
  </si>
  <si>
    <t>HPMC has a higher debt ratio showing it uses more debt to finance its assets as compared to other hospitals</t>
  </si>
  <si>
    <t xml:space="preserve">HPMC has $1.2 of earnings available to pay each dollar of interest expense </t>
  </si>
  <si>
    <t>there is a decline in 2019 which could be as a result of a higher debt financing which results to a greater interest expense</t>
  </si>
  <si>
    <t>HPMC has a lower times interest ratio showing it has lesser cushion should its earnings fall in future</t>
  </si>
  <si>
    <t>each dollar invested in fixed assets generates $2.2 in revenues</t>
  </si>
  <si>
    <t>there is an improvement in 2019 which could be as a result of an increase in revenue compared to fixed assets</t>
  </si>
  <si>
    <t>HPMC has a higher fixed asset turnover showing it has an efficient investment in fixed assets</t>
  </si>
  <si>
    <t>each dollar invested in total assets generates $1.4 in total revenue</t>
  </si>
  <si>
    <t>there is an improvement in the ratio which could be as a result of an increase in total revenue</t>
  </si>
  <si>
    <t>HPMC has a higher total asset turnover which shows that it has a more efficient investment in total assets</t>
  </si>
  <si>
    <t>it takes HPMC 64.8 days to collect its receivables</t>
  </si>
  <si>
    <t>there is an increase in the ratio which could be as a result of an increase in net patients accounts receivable</t>
  </si>
  <si>
    <t>HPMC has a longer collection period showing it is less liquid as compared to other hospitals in the industry</t>
  </si>
  <si>
    <t>the fixed assets of HPMC are 10.7 years old</t>
  </si>
  <si>
    <t>there is an increase in the ratio which could be as a result of a purchase of older fixed assets leading to an increase in accumulated depreciation</t>
  </si>
  <si>
    <t>HPMC has a lower ratio showing it has newer buildings and equipment and it is using current technology.</t>
  </si>
  <si>
    <t>for every inpatient discharge, the hopital makes $324.24 in profit</t>
  </si>
  <si>
    <t>WTRH has a lower profit per discharge showing it is less liquid compared to other hospitals</t>
  </si>
  <si>
    <t>the market's assesment of the value of inpatient service is $5622.70</t>
  </si>
  <si>
    <t>WTRH has a lower value of inpatient service compared to other hospitals</t>
  </si>
  <si>
    <t>the outpatient revenue is 34.2% of total revenue</t>
  </si>
  <si>
    <t>WTRH raises less revenue in outpatients as compared to other hospitals</t>
  </si>
  <si>
    <t>49.3% of the beds are occupied</t>
  </si>
  <si>
    <t>WTRH has a lower inpatient number compared to other hospitals</t>
  </si>
  <si>
    <t>an inpatient stays for an average of 5.7 days</t>
  </si>
  <si>
    <t>WTRH has a higher cost of treatment as compared to other hospitals</t>
  </si>
  <si>
    <t>the productivity of labour per occupied bed is 6.0</t>
  </si>
  <si>
    <t>WTRH has a higher productivity of labour as compared to other hospitals</t>
  </si>
  <si>
    <t>the average labour cost per employee is $29787.17</t>
  </si>
  <si>
    <t>WTRH has a lower labour cost per employee as compared to other hospitals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</si>
</sst>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0.0%"/>
    <numFmt numFmtId="168" formatCode="#,##0.0"/>
    <numFmt numFmtId="169" formatCode="0.0"/>
    <numFmt numFmtId="170" formatCode="&quot;$&quot;#,##0"/>
    <numFmt numFmtId="171" formatCode="&quot;$&quot;#,##0.00"/>
    <numFmt numFmtId="172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64" fontId="0" fillId="0" borderId="0" xfId="0" applyNumberForma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8" fontId="0" fillId="0" borderId="4" xfId="0" applyNumberFormat="1" applyBorder="1"/>
    <xf numFmtId="167" fontId="2" fillId="3" borderId="3" xfId="2" applyNumberFormat="1" applyFont="1" applyFill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38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5" xfId="0" applyNumberFormat="1" applyBorder="1"/>
    <xf numFmtId="167" fontId="0" fillId="0" borderId="0" xfId="2" applyNumberFormat="1" applyFont="1"/>
    <xf numFmtId="164" fontId="0" fillId="0" borderId="4" xfId="0" applyNumberFormat="1" applyBorder="1"/>
    <xf numFmtId="164" fontId="0" fillId="0" borderId="6" xfId="0" applyNumberFormat="1" applyBorder="1"/>
    <xf numFmtId="0" fontId="6" fillId="0" borderId="0" xfId="0" applyFont="1" applyAlignment="1">
      <alignment horizontal="right"/>
    </xf>
    <xf numFmtId="168" fontId="2" fillId="3" borderId="3" xfId="2" applyNumberFormat="1" applyFont="1" applyFill="1" applyBorder="1" applyAlignment="1">
      <alignment horizontal="center"/>
    </xf>
    <xf numFmtId="169" fontId="2" fillId="0" borderId="3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3" fontId="0" fillId="0" borderId="0" xfId="0" applyNumberFormat="1" applyAlignment="1">
      <alignment horizontal="center"/>
    </xf>
    <xf numFmtId="164" fontId="0" fillId="0" borderId="7" xfId="0" applyNumberFormat="1" applyBorder="1"/>
    <xf numFmtId="0" fontId="4" fillId="0" borderId="0" xfId="0" applyFont="1"/>
    <xf numFmtId="168" fontId="2" fillId="0" borderId="0" xfId="2" applyNumberFormat="1" applyFont="1" applyFill="1" applyBorder="1" applyAlignment="1">
      <alignment horizontal="center"/>
    </xf>
    <xf numFmtId="167" fontId="0" fillId="0" borderId="0" xfId="0" applyNumberFormat="1"/>
    <xf numFmtId="10" fontId="0" fillId="0" borderId="0" xfId="2" applyNumberFormat="1" applyFont="1" applyFill="1" applyBorder="1"/>
    <xf numFmtId="2" fontId="0" fillId="0" borderId="0" xfId="2" applyNumberFormat="1" applyFont="1" applyFill="1" applyBorder="1"/>
    <xf numFmtId="0" fontId="2" fillId="0" borderId="0" xfId="0" applyFont="1" applyAlignment="1">
      <alignment wrapText="1"/>
    </xf>
    <xf numFmtId="0" fontId="6" fillId="0" borderId="0" xfId="0" applyFont="1"/>
    <xf numFmtId="170" fontId="0" fillId="0" borderId="0" xfId="0" applyNumberFormat="1"/>
    <xf numFmtId="170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71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70" fontId="0" fillId="0" borderId="3" xfId="0" applyNumberFormat="1" applyBorder="1"/>
    <xf numFmtId="170" fontId="2" fillId="0" borderId="3" xfId="0" applyNumberFormat="1" applyFont="1" applyBorder="1"/>
    <xf numFmtId="170" fontId="5" fillId="0" borderId="0" xfId="0" applyNumberFormat="1" applyFont="1" applyAlignment="1">
      <alignment horizontal="center"/>
    </xf>
    <xf numFmtId="170" fontId="0" fillId="0" borderId="3" xfId="0" applyNumberFormat="1" applyBorder="1" applyAlignment="1">
      <alignment horizontal="left"/>
    </xf>
    <xf numFmtId="164" fontId="5" fillId="0" borderId="3" xfId="0" applyNumberFormat="1" applyFont="1" applyBorder="1"/>
    <xf numFmtId="170" fontId="2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38" fontId="5" fillId="0" borderId="0" xfId="0" applyNumberFormat="1" applyFont="1" applyAlignment="1">
      <alignment horizontal="center"/>
    </xf>
    <xf numFmtId="172" fontId="0" fillId="0" borderId="0" xfId="1" applyNumberFormat="1" applyFont="1"/>
    <xf numFmtId="38" fontId="0" fillId="0" borderId="0" xfId="0" applyNumberFormat="1" applyAlignment="1">
      <alignment horizontal="center"/>
    </xf>
    <xf numFmtId="168" fontId="2" fillId="3" borderId="3" xfId="0" applyNumberFormat="1" applyFont="1" applyFill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70" fontId="2" fillId="0" borderId="3" xfId="1" applyNumberFormat="1" applyFont="1" applyBorder="1" applyAlignment="1">
      <alignment horizontal="center"/>
    </xf>
    <xf numFmtId="0" fontId="0" fillId="0" borderId="0" xfId="0" applyFont="1"/>
    <xf numFmtId="171" fontId="2" fillId="3" borderId="3" xfId="0" applyNumberFormat="1" applyFont="1" applyFill="1" applyBorder="1" applyAlignment="1">
      <alignment horizontal="center"/>
    </xf>
    <xf numFmtId="171" fontId="2" fillId="3" borderId="3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showGridLines="0" tabSelected="1" topLeftCell="F1" zoomScale="80" zoomScaleNormal="80" workbookViewId="0">
      <selection activeCell="I59" sqref="I59"/>
    </sheetView>
  </sheetViews>
  <sheetFormatPr defaultColWidth="9.14453125" defaultRowHeight="15" x14ac:dyDescent="0.2"/>
  <cols>
    <col min="1" max="1" width="37.26171875" customWidth="1"/>
    <col min="2" max="2" width="11.02734375" customWidth="1"/>
    <col min="3" max="3" width="6.72265625" customWidth="1"/>
    <col min="4" max="4" width="25.421875" customWidth="1"/>
    <col min="5" max="5" width="14.125" customWidth="1"/>
    <col min="6" max="6" width="11.97265625" customWidth="1"/>
    <col min="7" max="7" width="11.703125" customWidth="1"/>
    <col min="8" max="8" width="23.26953125" customWidth="1"/>
    <col min="9" max="9" width="147.30078125" customWidth="1"/>
  </cols>
  <sheetData>
    <row r="1" spans="1:9" ht="22.5" customHeight="1" x14ac:dyDescent="0.2">
      <c r="A1" s="67" t="s">
        <v>0</v>
      </c>
      <c r="B1" s="67"/>
      <c r="C1" s="67"/>
      <c r="D1" s="67"/>
      <c r="E1" s="67"/>
      <c r="H1" s="1" t="s">
        <v>1</v>
      </c>
      <c r="I1" s="2"/>
    </row>
    <row r="2" spans="1:9" ht="22.5" customHeight="1" x14ac:dyDescent="0.2">
      <c r="A2" s="67"/>
      <c r="B2" s="67"/>
      <c r="C2" s="67"/>
      <c r="D2" s="67"/>
      <c r="E2" s="67"/>
      <c r="H2" s="3" t="s">
        <v>2</v>
      </c>
      <c r="I2" s="3" t="s">
        <v>3</v>
      </c>
    </row>
    <row r="3" spans="1:9" ht="22.5" customHeight="1" x14ac:dyDescent="0.2">
      <c r="A3" s="4"/>
      <c r="B3" s="4"/>
      <c r="C3" s="4"/>
      <c r="D3" s="4"/>
      <c r="E3" s="4"/>
      <c r="H3" s="3" t="s">
        <v>4</v>
      </c>
      <c r="I3" s="3" t="s">
        <v>5</v>
      </c>
    </row>
    <row r="4" spans="1:9" ht="18" customHeight="1" x14ac:dyDescent="0.2">
      <c r="H4" s="3" t="s">
        <v>6</v>
      </c>
      <c r="I4" s="3" t="s">
        <v>7</v>
      </c>
    </row>
    <row r="6" spans="1:9" ht="22.5" customHeight="1" x14ac:dyDescent="0.2">
      <c r="A6" s="5" t="s">
        <v>8</v>
      </c>
      <c r="D6" s="6" t="s">
        <v>9</v>
      </c>
      <c r="E6" s="7"/>
      <c r="H6" s="8"/>
    </row>
    <row r="7" spans="1:9" ht="30" customHeight="1" x14ac:dyDescent="0.2">
      <c r="B7" s="9">
        <v>2019</v>
      </c>
      <c r="E7" s="10" t="s">
        <v>10</v>
      </c>
      <c r="F7" s="11" t="s">
        <v>11</v>
      </c>
      <c r="G7" s="11" t="s">
        <v>12</v>
      </c>
    </row>
    <row r="8" spans="1:9" ht="22.5" customHeight="1" x14ac:dyDescent="0.2">
      <c r="A8" t="s">
        <v>13</v>
      </c>
      <c r="B8" s="12">
        <v>179305</v>
      </c>
      <c r="D8" s="13" t="s">
        <v>14</v>
      </c>
      <c r="E8" s="7"/>
      <c r="F8" s="14"/>
      <c r="G8" s="14"/>
    </row>
    <row r="9" spans="1:9" ht="18" customHeight="1" x14ac:dyDescent="0.2">
      <c r="A9" t="s">
        <v>15</v>
      </c>
      <c r="B9" s="15">
        <v>9655</v>
      </c>
      <c r="D9" s="6" t="s">
        <v>16</v>
      </c>
      <c r="E9" s="16">
        <f>B26/B13</f>
        <v>4.0657583530430724E-2</v>
      </c>
      <c r="F9" s="17">
        <v>4.9000000000000002E-2</v>
      </c>
      <c r="G9" s="17">
        <v>4.3999999999999997E-2</v>
      </c>
      <c r="H9" s="64" t="s">
        <v>93</v>
      </c>
      <c r="I9" t="s">
        <v>94</v>
      </c>
    </row>
    <row r="10" spans="1:9" ht="18" customHeight="1" x14ac:dyDescent="0.2">
      <c r="A10" t="s">
        <v>17</v>
      </c>
      <c r="B10" s="12">
        <f>+B8-B9</f>
        <v>169650</v>
      </c>
      <c r="D10" s="18"/>
      <c r="E10" s="19"/>
      <c r="F10" s="14"/>
      <c r="G10" s="14"/>
      <c r="H10" t="s">
        <v>92</v>
      </c>
      <c r="I10" t="s">
        <v>95</v>
      </c>
    </row>
    <row r="11" spans="1:9" x14ac:dyDescent="0.2">
      <c r="A11" t="s">
        <v>18</v>
      </c>
      <c r="B11" s="20">
        <v>7250</v>
      </c>
      <c r="D11" s="21"/>
      <c r="E11" s="22"/>
      <c r="F11" s="14"/>
      <c r="G11" s="14"/>
      <c r="H11" t="s">
        <v>96</v>
      </c>
      <c r="I11" t="s">
        <v>97</v>
      </c>
    </row>
    <row r="12" spans="1:9" x14ac:dyDescent="0.2">
      <c r="A12" t="s">
        <v>19</v>
      </c>
      <c r="B12" s="15">
        <v>3214</v>
      </c>
      <c r="E12" s="7"/>
      <c r="F12" s="14"/>
      <c r="G12" s="14"/>
    </row>
    <row r="13" spans="1:9" x14ac:dyDescent="0.2">
      <c r="A13" t="s">
        <v>20</v>
      </c>
      <c r="B13" s="23">
        <f>+B10+B11+B12</f>
        <v>180114</v>
      </c>
      <c r="D13" s="6" t="s">
        <v>21</v>
      </c>
      <c r="E13" s="16">
        <f>B24/B13</f>
        <v>1.9976237271949988E-2</v>
      </c>
      <c r="F13" s="17">
        <v>0.03</v>
      </c>
      <c r="G13" s="17">
        <v>1.6E-2</v>
      </c>
      <c r="H13" t="s">
        <v>93</v>
      </c>
      <c r="I13" t="s">
        <v>98</v>
      </c>
    </row>
    <row r="14" spans="1:9" x14ac:dyDescent="0.2">
      <c r="B14" s="12"/>
      <c r="D14" s="18"/>
      <c r="E14" s="19"/>
      <c r="F14" s="14"/>
      <c r="G14" s="14"/>
      <c r="H14" t="s">
        <v>92</v>
      </c>
      <c r="I14" t="s">
        <v>99</v>
      </c>
    </row>
    <row r="15" spans="1:9" x14ac:dyDescent="0.2">
      <c r="A15" t="s">
        <v>22</v>
      </c>
      <c r="B15" s="12">
        <v>85619.5</v>
      </c>
      <c r="D15" s="21"/>
      <c r="E15" s="22"/>
      <c r="F15" s="14"/>
      <c r="G15" s="14"/>
      <c r="H15" t="s">
        <v>96</v>
      </c>
      <c r="I15" t="s">
        <v>100</v>
      </c>
    </row>
    <row r="16" spans="1:9" x14ac:dyDescent="0.2">
      <c r="A16" t="s">
        <v>23</v>
      </c>
      <c r="B16" s="20">
        <v>8372.75</v>
      </c>
      <c r="D16" s="24"/>
      <c r="E16" s="22"/>
      <c r="F16" s="14"/>
      <c r="G16" s="14"/>
    </row>
    <row r="17" spans="1:9" x14ac:dyDescent="0.2">
      <c r="A17" t="s">
        <v>24</v>
      </c>
      <c r="B17" s="20">
        <v>29906.5</v>
      </c>
      <c r="D17" s="6" t="s">
        <v>25</v>
      </c>
      <c r="E17" s="16">
        <f>B26/B38</f>
        <v>5.5143072289156624E-2</v>
      </c>
      <c r="F17" s="17">
        <v>4.8000000000000001E-2</v>
      </c>
      <c r="G17" s="17">
        <v>3.6999999999999998E-2</v>
      </c>
      <c r="H17" t="s">
        <v>93</v>
      </c>
      <c r="I17" t="s">
        <v>101</v>
      </c>
    </row>
    <row r="18" spans="1:9" x14ac:dyDescent="0.2">
      <c r="A18" t="s">
        <v>26</v>
      </c>
      <c r="B18" s="20">
        <v>23673.75</v>
      </c>
      <c r="D18" s="18"/>
      <c r="E18" s="19"/>
      <c r="F18" s="14"/>
      <c r="G18" s="14"/>
      <c r="H18" t="s">
        <v>92</v>
      </c>
      <c r="I18" t="s">
        <v>102</v>
      </c>
    </row>
    <row r="19" spans="1:9" x14ac:dyDescent="0.2">
      <c r="A19" t="s">
        <v>27</v>
      </c>
      <c r="B19" s="20">
        <v>13375</v>
      </c>
      <c r="D19" s="21"/>
      <c r="E19" s="22"/>
      <c r="F19" s="14"/>
      <c r="G19" s="14"/>
      <c r="H19" t="s">
        <v>96</v>
      </c>
      <c r="I19" t="s">
        <v>103</v>
      </c>
    </row>
    <row r="20" spans="1:9" x14ac:dyDescent="0.2">
      <c r="A20" t="s">
        <v>28</v>
      </c>
      <c r="B20" s="20">
        <v>1792.25</v>
      </c>
      <c r="E20" s="7"/>
      <c r="F20" s="14"/>
      <c r="G20" s="14"/>
    </row>
    <row r="21" spans="1:9" x14ac:dyDescent="0.2">
      <c r="A21" t="s">
        <v>29</v>
      </c>
      <c r="B21" s="20">
        <v>10432.5</v>
      </c>
      <c r="D21" s="5" t="s">
        <v>30</v>
      </c>
      <c r="E21" s="16">
        <f>B26/B47</f>
        <v>9.551573016121459E-2</v>
      </c>
      <c r="F21" s="17">
        <v>6.4000000000000001E-2</v>
      </c>
      <c r="G21" s="17">
        <v>8.3000000000000004E-2</v>
      </c>
      <c r="H21" t="s">
        <v>93</v>
      </c>
      <c r="I21" t="s">
        <v>104</v>
      </c>
    </row>
    <row r="22" spans="1:9" x14ac:dyDescent="0.2">
      <c r="A22" t="s">
        <v>31</v>
      </c>
      <c r="B22" s="20">
        <v>3343.75</v>
      </c>
      <c r="D22" s="18"/>
      <c r="E22" s="19"/>
      <c r="F22" s="14"/>
      <c r="G22" s="14"/>
      <c r="H22" t="s">
        <v>92</v>
      </c>
      <c r="I22" t="s">
        <v>105</v>
      </c>
    </row>
    <row r="23" spans="1:9" x14ac:dyDescent="0.2">
      <c r="A23" t="s">
        <v>32</v>
      </c>
      <c r="B23" s="23">
        <f>SUM(B15:B22)</f>
        <v>176516</v>
      </c>
      <c r="D23" s="21"/>
      <c r="E23" s="22"/>
      <c r="F23" s="14"/>
      <c r="G23" s="14"/>
      <c r="H23" t="s">
        <v>96</v>
      </c>
      <c r="I23" t="s">
        <v>106</v>
      </c>
    </row>
    <row r="24" spans="1:9" x14ac:dyDescent="0.2">
      <c r="A24" t="s">
        <v>33</v>
      </c>
      <c r="B24" s="12">
        <f>+B13-B23</f>
        <v>3598</v>
      </c>
      <c r="E24" s="7"/>
      <c r="F24" s="14"/>
      <c r="G24" s="14"/>
    </row>
    <row r="25" spans="1:9" x14ac:dyDescent="0.2">
      <c r="A25" t="s">
        <v>34</v>
      </c>
      <c r="B25" s="25">
        <v>3725</v>
      </c>
      <c r="D25" s="13" t="s">
        <v>35</v>
      </c>
      <c r="E25" s="7"/>
      <c r="F25" s="14"/>
      <c r="G25" s="14"/>
    </row>
    <row r="26" spans="1:9" ht="15.75" thickBot="1" x14ac:dyDescent="0.25">
      <c r="A26" t="s">
        <v>36</v>
      </c>
      <c r="B26" s="26">
        <f>+B24+B25</f>
        <v>7323</v>
      </c>
      <c r="D26" s="27"/>
      <c r="E26" s="7"/>
      <c r="F26" s="14"/>
      <c r="G26" s="14"/>
    </row>
    <row r="27" spans="1:9" ht="15.75" thickTop="1" x14ac:dyDescent="0.2">
      <c r="D27" s="6" t="s">
        <v>37</v>
      </c>
      <c r="E27" s="28">
        <f>B34/B43</f>
        <v>2.3294433203143381</v>
      </c>
      <c r="F27" s="29">
        <v>2</v>
      </c>
      <c r="G27" s="29">
        <v>1.9</v>
      </c>
      <c r="H27" t="s">
        <v>93</v>
      </c>
      <c r="I27" t="s">
        <v>107</v>
      </c>
    </row>
    <row r="28" spans="1:9" x14ac:dyDescent="0.2">
      <c r="A28" s="5" t="s">
        <v>38</v>
      </c>
      <c r="D28" s="18"/>
      <c r="E28" s="19"/>
      <c r="F28" s="14"/>
      <c r="G28" s="14"/>
      <c r="H28" t="s">
        <v>92</v>
      </c>
      <c r="I28" t="s">
        <v>108</v>
      </c>
    </row>
    <row r="29" spans="1:9" x14ac:dyDescent="0.2">
      <c r="A29" s="5"/>
      <c r="B29" s="9">
        <v>2019</v>
      </c>
      <c r="D29" s="21"/>
      <c r="E29" s="22"/>
      <c r="F29" s="14"/>
      <c r="G29" s="14"/>
      <c r="H29" t="s">
        <v>96</v>
      </c>
      <c r="I29" t="s">
        <v>109</v>
      </c>
    </row>
    <row r="30" spans="1:9" x14ac:dyDescent="0.2">
      <c r="A30" t="s">
        <v>39</v>
      </c>
      <c r="B30" s="12">
        <v>6011</v>
      </c>
      <c r="D30" s="27"/>
      <c r="E30" s="7"/>
      <c r="F30" s="14"/>
      <c r="G30" s="14"/>
    </row>
    <row r="31" spans="1:9" x14ac:dyDescent="0.2">
      <c r="A31" t="s">
        <v>40</v>
      </c>
      <c r="B31" s="20">
        <v>4997</v>
      </c>
      <c r="D31" s="6" t="s">
        <v>41</v>
      </c>
      <c r="E31" s="28">
        <f>(B30+B31)/((B23-B21)/365)</f>
        <v>24.192168397221881</v>
      </c>
      <c r="F31" s="10">
        <v>23</v>
      </c>
      <c r="G31" s="10">
        <v>29.9</v>
      </c>
      <c r="H31" t="s">
        <v>110</v>
      </c>
      <c r="I31" t="s">
        <v>111</v>
      </c>
    </row>
    <row r="32" spans="1:9" x14ac:dyDescent="0.2">
      <c r="A32" t="s">
        <v>42</v>
      </c>
      <c r="B32" s="20">
        <v>30134</v>
      </c>
      <c r="D32" s="18"/>
      <c r="E32" s="19"/>
      <c r="F32" s="14"/>
      <c r="G32" s="14"/>
      <c r="H32" t="s">
        <v>112</v>
      </c>
      <c r="I32" t="s">
        <v>113</v>
      </c>
    </row>
    <row r="33" spans="1:9" x14ac:dyDescent="0.2">
      <c r="A33" t="s">
        <v>43</v>
      </c>
      <c r="B33" s="15">
        <v>8361</v>
      </c>
      <c r="D33" s="21"/>
      <c r="E33" s="30"/>
      <c r="F33" s="14"/>
      <c r="G33" s="14"/>
      <c r="H33" t="s">
        <v>114</v>
      </c>
      <c r="I33" t="s">
        <v>115</v>
      </c>
    </row>
    <row r="34" spans="1:9" x14ac:dyDescent="0.2">
      <c r="A34" t="s">
        <v>44</v>
      </c>
      <c r="B34" s="23">
        <f>SUM(B30:B33)</f>
        <v>49503</v>
      </c>
      <c r="D34" s="24"/>
      <c r="E34" s="31"/>
      <c r="F34" s="14"/>
      <c r="G34" s="14"/>
    </row>
    <row r="35" spans="1:9" x14ac:dyDescent="0.2">
      <c r="A35" t="s">
        <v>45</v>
      </c>
      <c r="B35" s="20">
        <v>195047</v>
      </c>
      <c r="D35" s="6" t="s">
        <v>46</v>
      </c>
      <c r="E35" s="16">
        <f>(B43+B46)/B38</f>
        <v>0.42268072289156627</v>
      </c>
      <c r="F35" s="17">
        <v>0.32700000000000001</v>
      </c>
      <c r="G35" s="17">
        <v>0.33700000000000002</v>
      </c>
      <c r="H35" t="s">
        <v>110</v>
      </c>
      <c r="I35" t="s">
        <v>116</v>
      </c>
    </row>
    <row r="36" spans="1:9" x14ac:dyDescent="0.2">
      <c r="A36" t="s">
        <v>47</v>
      </c>
      <c r="B36" s="15">
        <v>111750</v>
      </c>
      <c r="D36" s="18"/>
      <c r="E36" s="19"/>
      <c r="F36" s="14"/>
      <c r="G36" s="14"/>
      <c r="H36" t="s">
        <v>112</v>
      </c>
      <c r="I36" t="s">
        <v>117</v>
      </c>
    </row>
    <row r="37" spans="1:9" x14ac:dyDescent="0.2">
      <c r="A37" t="s">
        <v>48</v>
      </c>
      <c r="B37" s="23">
        <f>+B35-B36</f>
        <v>83297</v>
      </c>
      <c r="D37" s="21"/>
      <c r="E37" s="22"/>
      <c r="F37" s="14"/>
      <c r="G37" s="14"/>
      <c r="H37" t="s">
        <v>114</v>
      </c>
      <c r="I37" t="s">
        <v>118</v>
      </c>
    </row>
    <row r="38" spans="1:9" ht="15.75" thickBot="1" x14ac:dyDescent="0.25">
      <c r="A38" t="s">
        <v>49</v>
      </c>
      <c r="B38" s="32">
        <f>+B34+B37</f>
        <v>132800</v>
      </c>
      <c r="E38" s="7"/>
      <c r="F38" s="14"/>
      <c r="G38" s="14"/>
    </row>
    <row r="39" spans="1:9" ht="15.75" thickTop="1" x14ac:dyDescent="0.2">
      <c r="D39" s="5" t="s">
        <v>50</v>
      </c>
      <c r="E39" s="28">
        <f>(B26-B22)/B22</f>
        <v>1.1900560747663551</v>
      </c>
      <c r="F39" s="10">
        <v>4.4000000000000004</v>
      </c>
      <c r="G39" s="29">
        <v>4.4000000000000004</v>
      </c>
      <c r="H39" t="s">
        <v>110</v>
      </c>
      <c r="I39" t="s">
        <v>119</v>
      </c>
    </row>
    <row r="40" spans="1:9" x14ac:dyDescent="0.2">
      <c r="A40" t="s">
        <v>51</v>
      </c>
      <c r="B40" s="12">
        <v>10015</v>
      </c>
      <c r="D40" s="18"/>
      <c r="E40" s="19"/>
      <c r="F40" s="14"/>
      <c r="G40" s="14"/>
      <c r="H40" t="s">
        <v>112</v>
      </c>
      <c r="I40" t="s">
        <v>120</v>
      </c>
    </row>
    <row r="41" spans="1:9" x14ac:dyDescent="0.2">
      <c r="A41" t="s">
        <v>52</v>
      </c>
      <c r="B41" s="20">
        <v>5986</v>
      </c>
      <c r="D41" s="21"/>
      <c r="E41" s="22"/>
      <c r="F41" s="14"/>
      <c r="G41" s="14"/>
      <c r="H41" t="s">
        <v>114</v>
      </c>
      <c r="I41" t="s">
        <v>121</v>
      </c>
    </row>
    <row r="42" spans="1:9" x14ac:dyDescent="0.2">
      <c r="A42" t="s">
        <v>53</v>
      </c>
      <c r="B42" s="15">
        <v>5250</v>
      </c>
      <c r="E42" s="7"/>
      <c r="F42" s="14"/>
      <c r="G42" s="14"/>
    </row>
    <row r="43" spans="1:9" x14ac:dyDescent="0.2">
      <c r="A43" t="s">
        <v>54</v>
      </c>
      <c r="B43" s="23">
        <f>SUM(B40:B42)</f>
        <v>21251</v>
      </c>
      <c r="D43" s="13" t="s">
        <v>55</v>
      </c>
      <c r="E43" s="7"/>
      <c r="F43" s="14"/>
      <c r="G43" s="14"/>
    </row>
    <row r="44" spans="1:9" x14ac:dyDescent="0.2">
      <c r="A44" t="s">
        <v>56</v>
      </c>
      <c r="B44" s="12">
        <v>32956</v>
      </c>
      <c r="D44" s="27"/>
      <c r="E44" s="7"/>
      <c r="F44" s="14"/>
      <c r="G44" s="14"/>
    </row>
    <row r="45" spans="1:9" x14ac:dyDescent="0.2">
      <c r="A45" t="s">
        <v>57</v>
      </c>
      <c r="B45" s="15">
        <v>1925</v>
      </c>
      <c r="D45" s="6" t="s">
        <v>58</v>
      </c>
      <c r="E45" s="28">
        <f>B13/B37</f>
        <v>2.1623107674946276</v>
      </c>
      <c r="F45" s="10">
        <v>1.2</v>
      </c>
      <c r="G45" s="10">
        <v>1.9</v>
      </c>
      <c r="H45" t="s">
        <v>110</v>
      </c>
      <c r="I45" t="s">
        <v>122</v>
      </c>
    </row>
    <row r="46" spans="1:9" x14ac:dyDescent="0.2">
      <c r="A46" t="s">
        <v>59</v>
      </c>
      <c r="B46" s="23">
        <f>+B44+B45</f>
        <v>34881</v>
      </c>
      <c r="D46" s="18"/>
      <c r="E46" s="19"/>
      <c r="F46" s="14"/>
      <c r="G46" s="14"/>
      <c r="H46" t="s">
        <v>112</v>
      </c>
      <c r="I46" t="s">
        <v>123</v>
      </c>
    </row>
    <row r="47" spans="1:9" x14ac:dyDescent="0.2">
      <c r="A47" t="s">
        <v>60</v>
      </c>
      <c r="B47" s="23">
        <f>+B38-B43-B46</f>
        <v>76668</v>
      </c>
      <c r="D47" s="21"/>
      <c r="E47" s="22"/>
      <c r="F47" s="14"/>
      <c r="G47" s="14"/>
      <c r="H47" t="s">
        <v>114</v>
      </c>
      <c r="I47" t="s">
        <v>124</v>
      </c>
    </row>
    <row r="48" spans="1:9" ht="15.75" thickBot="1" x14ac:dyDescent="0.25">
      <c r="A48" t="s">
        <v>61</v>
      </c>
      <c r="B48" s="26">
        <f>+B43+B46+B47</f>
        <v>132800</v>
      </c>
      <c r="D48" s="27"/>
      <c r="E48" s="7"/>
      <c r="F48" s="14"/>
      <c r="G48" s="14"/>
    </row>
    <row r="49" spans="1:9" ht="15.75" thickTop="1" x14ac:dyDescent="0.2">
      <c r="D49" s="6" t="s">
        <v>62</v>
      </c>
      <c r="E49" s="28">
        <f>B13/B38</f>
        <v>1.3562801204819277</v>
      </c>
      <c r="F49" s="10">
        <v>0.9</v>
      </c>
      <c r="G49" s="10">
        <v>0.8</v>
      </c>
      <c r="H49" t="s">
        <v>110</v>
      </c>
      <c r="I49" t="s">
        <v>125</v>
      </c>
    </row>
    <row r="50" spans="1:9" x14ac:dyDescent="0.2">
      <c r="D50" s="18"/>
      <c r="E50" s="19"/>
      <c r="F50" s="14"/>
      <c r="G50" s="14"/>
      <c r="H50" t="s">
        <v>112</v>
      </c>
      <c r="I50" t="s">
        <v>126</v>
      </c>
    </row>
    <row r="51" spans="1:9" x14ac:dyDescent="0.2">
      <c r="A51" s="5"/>
      <c r="D51" s="21"/>
      <c r="E51" s="22"/>
      <c r="F51" s="14"/>
      <c r="G51" s="14"/>
      <c r="H51" t="s">
        <v>114</v>
      </c>
      <c r="I51" t="s">
        <v>127</v>
      </c>
    </row>
    <row r="52" spans="1:9" x14ac:dyDescent="0.2">
      <c r="B52" s="7"/>
      <c r="D52" s="24"/>
      <c r="E52" s="22"/>
      <c r="F52" s="14"/>
      <c r="G52" s="14"/>
    </row>
    <row r="53" spans="1:9" x14ac:dyDescent="0.2">
      <c r="A53" s="33"/>
      <c r="D53" s="5" t="s">
        <v>63</v>
      </c>
      <c r="E53" s="28">
        <f>B32/(B10/365)</f>
        <v>64.832950191570887</v>
      </c>
      <c r="F53" s="29">
        <v>59</v>
      </c>
      <c r="G53" s="29">
        <v>47.5</v>
      </c>
      <c r="H53" t="s">
        <v>110</v>
      </c>
      <c r="I53" t="s">
        <v>128</v>
      </c>
    </row>
    <row r="54" spans="1:9" x14ac:dyDescent="0.2">
      <c r="B54" s="12"/>
      <c r="D54" s="18"/>
      <c r="E54" s="19"/>
      <c r="F54" s="14"/>
      <c r="G54" s="14"/>
      <c r="H54" t="s">
        <v>112</v>
      </c>
      <c r="I54" t="s">
        <v>129</v>
      </c>
    </row>
    <row r="55" spans="1:9" x14ac:dyDescent="0.2">
      <c r="B55" s="20"/>
      <c r="D55" s="21"/>
      <c r="E55" s="22"/>
      <c r="F55" s="14"/>
      <c r="G55" s="14"/>
      <c r="H55" t="s">
        <v>114</v>
      </c>
      <c r="I55" t="s">
        <v>130</v>
      </c>
    </row>
    <row r="56" spans="1:9" x14ac:dyDescent="0.2">
      <c r="B56" s="20"/>
      <c r="E56" s="7"/>
      <c r="F56" s="14"/>
      <c r="G56" s="14"/>
    </row>
    <row r="57" spans="1:9" x14ac:dyDescent="0.2">
      <c r="B57" s="20"/>
      <c r="D57" s="5" t="s">
        <v>64</v>
      </c>
      <c r="E57" s="28">
        <f>B36/B21</f>
        <v>10.711718188353702</v>
      </c>
      <c r="F57" s="10">
        <v>9.9</v>
      </c>
      <c r="G57" s="10">
        <v>11.5</v>
      </c>
      <c r="H57" t="s">
        <v>110</v>
      </c>
      <c r="I57" t="s">
        <v>131</v>
      </c>
    </row>
    <row r="58" spans="1:9" x14ac:dyDescent="0.2">
      <c r="B58" s="20"/>
      <c r="D58" s="18"/>
      <c r="E58" s="19"/>
      <c r="H58" t="s">
        <v>112</v>
      </c>
      <c r="I58" t="s">
        <v>132</v>
      </c>
    </row>
    <row r="59" spans="1:9" x14ac:dyDescent="0.2">
      <c r="B59" s="20"/>
      <c r="D59" s="21"/>
      <c r="E59" s="22"/>
      <c r="H59" t="s">
        <v>114</v>
      </c>
      <c r="I59" t="s">
        <v>133</v>
      </c>
    </row>
    <row r="60" spans="1:9" x14ac:dyDescent="0.2">
      <c r="B60" s="20"/>
      <c r="E60" s="7"/>
    </row>
    <row r="61" spans="1:9" x14ac:dyDescent="0.2">
      <c r="B61" s="20"/>
      <c r="E61" s="7"/>
      <c r="F61" s="14"/>
      <c r="G61" s="14"/>
    </row>
    <row r="62" spans="1:9" x14ac:dyDescent="0.2">
      <c r="B62" s="20"/>
      <c r="D62" s="5"/>
      <c r="E62" s="34"/>
      <c r="F62" s="14"/>
      <c r="G62" s="14"/>
    </row>
    <row r="63" spans="1:9" x14ac:dyDescent="0.2">
      <c r="B63" s="20"/>
      <c r="E63" s="19"/>
    </row>
    <row r="64" spans="1:9" x14ac:dyDescent="0.2">
      <c r="B64" s="20"/>
      <c r="D64" s="18"/>
      <c r="E64" s="22"/>
    </row>
    <row r="65" spans="1:5" x14ac:dyDescent="0.2">
      <c r="B65" s="20"/>
      <c r="D65" s="21"/>
      <c r="E65" s="12"/>
    </row>
    <row r="66" spans="1:5" x14ac:dyDescent="0.2">
      <c r="B66" s="12"/>
    </row>
    <row r="67" spans="1:5" x14ac:dyDescent="0.2">
      <c r="D67" s="5"/>
    </row>
    <row r="68" spans="1:5" x14ac:dyDescent="0.2">
      <c r="A68" s="33"/>
    </row>
    <row r="69" spans="1:5" x14ac:dyDescent="0.2">
      <c r="B69" s="12"/>
      <c r="E69" s="35"/>
    </row>
    <row r="70" spans="1:5" x14ac:dyDescent="0.2">
      <c r="B70" s="20"/>
    </row>
    <row r="71" spans="1:5" x14ac:dyDescent="0.2">
      <c r="B71" s="12"/>
    </row>
    <row r="73" spans="1:5" x14ac:dyDescent="0.2">
      <c r="A73" s="33"/>
      <c r="E73" s="12"/>
    </row>
    <row r="74" spans="1:5" x14ac:dyDescent="0.2">
      <c r="B74" s="12"/>
      <c r="E74" s="12"/>
    </row>
    <row r="75" spans="1:5" x14ac:dyDescent="0.2">
      <c r="B75" s="12"/>
      <c r="E75" s="12"/>
    </row>
    <row r="76" spans="1:5" x14ac:dyDescent="0.2">
      <c r="B76" s="12"/>
      <c r="E76" s="12"/>
    </row>
    <row r="77" spans="1:5" x14ac:dyDescent="0.2">
      <c r="B77" s="20"/>
    </row>
    <row r="78" spans="1:5" x14ac:dyDescent="0.2">
      <c r="B78" s="12"/>
    </row>
    <row r="79" spans="1:5" x14ac:dyDescent="0.2">
      <c r="B79" s="12"/>
    </row>
    <row r="80" spans="1:5" x14ac:dyDescent="0.2">
      <c r="B80" s="12"/>
      <c r="E80" s="36"/>
    </row>
    <row r="81" spans="2:5" x14ac:dyDescent="0.2">
      <c r="B81" s="12"/>
      <c r="E81" s="36"/>
    </row>
    <row r="82" spans="2:5" x14ac:dyDescent="0.2">
      <c r="E82" s="37"/>
    </row>
    <row r="83" spans="2:5" x14ac:dyDescent="0.2">
      <c r="E83" s="37"/>
    </row>
    <row r="84" spans="2:5" x14ac:dyDescent="0.2">
      <c r="E84" s="36"/>
    </row>
  </sheetData>
  <mergeCells count="1">
    <mergeCell ref="A1:E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showGridLines="0" zoomScale="80" zoomScaleNormal="80" workbookViewId="0">
      <selection activeCell="E27" sqref="E27"/>
    </sheetView>
  </sheetViews>
  <sheetFormatPr defaultColWidth="9.14453125" defaultRowHeight="15" x14ac:dyDescent="0.2"/>
  <cols>
    <col min="1" max="1" width="31.4765625" customWidth="1"/>
    <col min="2" max="2" width="14.9296875" customWidth="1"/>
    <col min="3" max="3" width="16.41015625" style="7" customWidth="1"/>
    <col min="4" max="4" width="22.734375" customWidth="1"/>
    <col min="5" max="5" width="111.3828125" customWidth="1"/>
    <col min="7" max="7" width="16.41015625" customWidth="1"/>
  </cols>
  <sheetData>
    <row r="1" spans="1:5" ht="15" customHeight="1" x14ac:dyDescent="0.2">
      <c r="A1" s="68" t="s">
        <v>0</v>
      </c>
      <c r="B1" s="68"/>
      <c r="C1" s="38"/>
      <c r="D1" s="1" t="s">
        <v>1</v>
      </c>
      <c r="E1" s="2"/>
    </row>
    <row r="2" spans="1:5" ht="15" customHeight="1" x14ac:dyDescent="0.2">
      <c r="A2" s="68"/>
      <c r="B2" s="68"/>
      <c r="C2" s="38"/>
      <c r="D2" s="3" t="s">
        <v>65</v>
      </c>
      <c r="E2" s="3" t="s">
        <v>66</v>
      </c>
    </row>
    <row r="3" spans="1:5" ht="15" customHeight="1" x14ac:dyDescent="0.2">
      <c r="A3" s="68"/>
      <c r="B3" s="68"/>
      <c r="C3" s="38"/>
      <c r="D3" s="3" t="s">
        <v>6</v>
      </c>
      <c r="E3" s="3" t="s">
        <v>67</v>
      </c>
    </row>
    <row r="4" spans="1:5" ht="14.25" customHeight="1" x14ac:dyDescent="0.2"/>
    <row r="5" spans="1:5" x14ac:dyDescent="0.2">
      <c r="A5" s="5" t="s">
        <v>68</v>
      </c>
    </row>
    <row r="6" spans="1:5" x14ac:dyDescent="0.2">
      <c r="A6" s="5" t="s">
        <v>69</v>
      </c>
      <c r="B6" s="39">
        <v>2019</v>
      </c>
      <c r="D6" s="39"/>
    </row>
    <row r="7" spans="1:5" x14ac:dyDescent="0.2">
      <c r="A7" t="s">
        <v>70</v>
      </c>
      <c r="B7" s="40">
        <v>36092102</v>
      </c>
      <c r="C7" s="41"/>
      <c r="D7" s="40"/>
    </row>
    <row r="8" spans="1:5" x14ac:dyDescent="0.2">
      <c r="A8" t="s">
        <v>71</v>
      </c>
      <c r="B8" s="40">
        <v>77786033</v>
      </c>
      <c r="C8" s="41"/>
      <c r="D8" s="40"/>
    </row>
    <row r="9" spans="1:5" x14ac:dyDescent="0.2">
      <c r="A9" t="s">
        <v>72</v>
      </c>
      <c r="B9" s="40">
        <f>+B7+B8</f>
        <v>113878135</v>
      </c>
      <c r="C9" s="41"/>
      <c r="D9" s="40"/>
    </row>
    <row r="10" spans="1:5" x14ac:dyDescent="0.2">
      <c r="A10" t="s">
        <v>73</v>
      </c>
      <c r="B10" s="40">
        <v>34010792</v>
      </c>
      <c r="C10" s="41"/>
      <c r="D10" s="40"/>
    </row>
    <row r="11" spans="1:5" x14ac:dyDescent="0.2">
      <c r="A11" t="s">
        <v>74</v>
      </c>
      <c r="B11" s="40">
        <v>32080786</v>
      </c>
      <c r="C11" s="41"/>
      <c r="D11" s="40"/>
    </row>
    <row r="12" spans="1:5" x14ac:dyDescent="0.2">
      <c r="A12" t="s">
        <v>75</v>
      </c>
      <c r="B12" s="42">
        <v>6419</v>
      </c>
      <c r="C12" s="43"/>
      <c r="D12" s="42"/>
      <c r="E12" s="44"/>
    </row>
    <row r="13" spans="1:5" x14ac:dyDescent="0.2">
      <c r="A13" t="s">
        <v>76</v>
      </c>
      <c r="B13" s="42">
        <v>36909</v>
      </c>
      <c r="C13" s="43"/>
      <c r="D13" s="42"/>
      <c r="E13" s="44"/>
    </row>
    <row r="14" spans="1:5" x14ac:dyDescent="0.2">
      <c r="A14" t="s">
        <v>77</v>
      </c>
      <c r="B14" s="42">
        <v>205</v>
      </c>
      <c r="C14" s="43"/>
      <c r="D14" s="42"/>
    </row>
    <row r="15" spans="1:5" x14ac:dyDescent="0.2">
      <c r="A15" t="s">
        <v>78</v>
      </c>
      <c r="B15" s="45">
        <v>97</v>
      </c>
      <c r="C15" s="46"/>
      <c r="D15" s="45"/>
    </row>
    <row r="16" spans="1:5" x14ac:dyDescent="0.2">
      <c r="A16" t="s">
        <v>79</v>
      </c>
      <c r="B16" s="42">
        <v>1077</v>
      </c>
      <c r="C16" s="43"/>
      <c r="D16" s="42"/>
    </row>
    <row r="17" spans="1:5" x14ac:dyDescent="0.2">
      <c r="A17" t="s">
        <v>80</v>
      </c>
      <c r="B17">
        <v>602</v>
      </c>
    </row>
    <row r="20" spans="1:5" x14ac:dyDescent="0.2">
      <c r="A20" s="47" t="s">
        <v>81</v>
      </c>
      <c r="B20" s="48" t="s">
        <v>82</v>
      </c>
      <c r="C20" s="48" t="s">
        <v>83</v>
      </c>
    </row>
    <row r="21" spans="1:5" x14ac:dyDescent="0.2">
      <c r="A21" s="13"/>
      <c r="B21" s="48"/>
      <c r="C21" s="48"/>
    </row>
    <row r="22" spans="1:5" x14ac:dyDescent="0.2">
      <c r="A22" s="5" t="s">
        <v>84</v>
      </c>
      <c r="B22" s="65">
        <f>(B7-B10)/B12</f>
        <v>324.24209378407852</v>
      </c>
      <c r="C22" s="49">
        <v>444.19</v>
      </c>
      <c r="D22" s="50" t="s">
        <v>85</v>
      </c>
      <c r="E22" s="51" t="s">
        <v>134</v>
      </c>
    </row>
    <row r="23" spans="1:5" ht="15" customHeight="1" x14ac:dyDescent="0.2">
      <c r="A23" s="18"/>
      <c r="B23" s="52"/>
      <c r="C23" s="52"/>
      <c r="D23" s="53" t="s">
        <v>6</v>
      </c>
      <c r="E23" s="54" t="s">
        <v>135</v>
      </c>
    </row>
    <row r="24" spans="1:5" x14ac:dyDescent="0.2">
      <c r="A24" s="21"/>
      <c r="B24" s="43"/>
      <c r="C24" s="43"/>
      <c r="D24" s="42"/>
    </row>
    <row r="25" spans="1:5" x14ac:dyDescent="0.2">
      <c r="B25" s="7"/>
    </row>
    <row r="26" spans="1:5" x14ac:dyDescent="0.2">
      <c r="A26" s="5" t="s">
        <v>86</v>
      </c>
      <c r="B26" s="65">
        <f>B7/B12</f>
        <v>5622.6985511761959</v>
      </c>
      <c r="C26" s="55">
        <v>5965</v>
      </c>
      <c r="D26" s="50" t="s">
        <v>85</v>
      </c>
      <c r="E26" s="51" t="s">
        <v>136</v>
      </c>
    </row>
    <row r="27" spans="1:5" x14ac:dyDescent="0.2">
      <c r="A27" s="18"/>
      <c r="B27" s="52"/>
      <c r="C27" s="52"/>
      <c r="D27" s="53" t="s">
        <v>6</v>
      </c>
      <c r="E27" s="54" t="s">
        <v>137</v>
      </c>
    </row>
    <row r="28" spans="1:5" x14ac:dyDescent="0.2">
      <c r="A28" s="21"/>
      <c r="B28" s="43"/>
      <c r="C28" s="43"/>
      <c r="D28" s="42"/>
      <c r="E28" s="56"/>
    </row>
    <row r="29" spans="1:5" x14ac:dyDescent="0.2">
      <c r="B29" s="7"/>
      <c r="E29" s="12"/>
    </row>
    <row r="30" spans="1:5" x14ac:dyDescent="0.2">
      <c r="A30" s="5" t="s">
        <v>87</v>
      </c>
      <c r="B30" s="16">
        <f>B8/(B7+B8+B9)</f>
        <v>0.34153190601514505</v>
      </c>
      <c r="C30" s="17">
        <v>0.58499999999999996</v>
      </c>
      <c r="D30" s="50" t="s">
        <v>85</v>
      </c>
      <c r="E30" s="51" t="s">
        <v>138</v>
      </c>
    </row>
    <row r="31" spans="1:5" x14ac:dyDescent="0.2">
      <c r="A31" s="18"/>
      <c r="B31" s="19"/>
      <c r="C31" s="19"/>
      <c r="D31" s="53" t="s">
        <v>6</v>
      </c>
      <c r="E31" s="54" t="s">
        <v>139</v>
      </c>
    </row>
    <row r="32" spans="1:5" x14ac:dyDescent="0.2">
      <c r="A32" s="21"/>
      <c r="B32" s="22"/>
      <c r="C32" s="22"/>
      <c r="D32" s="56"/>
      <c r="E32" s="12"/>
    </row>
    <row r="33" spans="1:7" x14ac:dyDescent="0.2">
      <c r="B33" s="22"/>
      <c r="C33" s="22"/>
      <c r="D33" s="12"/>
    </row>
    <row r="34" spans="1:7" x14ac:dyDescent="0.2">
      <c r="A34" s="5" t="s">
        <v>88</v>
      </c>
      <c r="B34" s="16">
        <f>(B13)/(B14*365)</f>
        <v>0.49327096558636818</v>
      </c>
      <c r="C34" s="17">
        <v>0.56599999999999995</v>
      </c>
      <c r="D34" s="50" t="s">
        <v>85</v>
      </c>
      <c r="E34" s="51" t="s">
        <v>140</v>
      </c>
    </row>
    <row r="35" spans="1:7" x14ac:dyDescent="0.2">
      <c r="A35" s="18"/>
      <c r="B35" s="57"/>
      <c r="C35" s="57"/>
      <c r="D35" s="53" t="s">
        <v>6</v>
      </c>
      <c r="E35" s="54" t="s">
        <v>141</v>
      </c>
      <c r="G35" s="58"/>
    </row>
    <row r="36" spans="1:7" x14ac:dyDescent="0.2">
      <c r="A36" s="21"/>
      <c r="B36" s="59"/>
      <c r="C36" s="59"/>
      <c r="D36" s="20"/>
      <c r="G36" s="58"/>
    </row>
    <row r="37" spans="1:7" x14ac:dyDescent="0.2">
      <c r="B37" s="7"/>
      <c r="G37" s="58"/>
    </row>
    <row r="38" spans="1:7" x14ac:dyDescent="0.2">
      <c r="A38" s="5" t="s">
        <v>89</v>
      </c>
      <c r="B38" s="60">
        <f>B13/B12</f>
        <v>5.7499610531235392</v>
      </c>
      <c r="C38" s="61">
        <v>4.7</v>
      </c>
      <c r="D38" s="50" t="s">
        <v>85</v>
      </c>
      <c r="E38" s="51" t="s">
        <v>142</v>
      </c>
      <c r="G38" s="58"/>
    </row>
    <row r="39" spans="1:7" x14ac:dyDescent="0.2">
      <c r="A39" s="18"/>
      <c r="B39" s="62"/>
      <c r="C39" s="62"/>
      <c r="D39" s="53" t="s">
        <v>6</v>
      </c>
      <c r="E39" s="54" t="s">
        <v>143</v>
      </c>
      <c r="G39" s="58"/>
    </row>
    <row r="40" spans="1:7" x14ac:dyDescent="0.2">
      <c r="A40" s="21"/>
      <c r="B40" s="43"/>
      <c r="C40" s="43"/>
      <c r="D40" s="42"/>
      <c r="G40" s="58"/>
    </row>
    <row r="41" spans="1:7" x14ac:dyDescent="0.2">
      <c r="B41" s="7"/>
      <c r="G41" s="58"/>
    </row>
    <row r="42" spans="1:7" x14ac:dyDescent="0.2">
      <c r="A42" s="6" t="s">
        <v>90</v>
      </c>
      <c r="B42" s="60">
        <f>B17/(B13/365)</f>
        <v>5.9532905253461221</v>
      </c>
      <c r="C42" s="61">
        <v>5.6</v>
      </c>
      <c r="D42" s="50" t="s">
        <v>85</v>
      </c>
      <c r="E42" s="51" t="s">
        <v>144</v>
      </c>
      <c r="G42" s="58"/>
    </row>
    <row r="43" spans="1:7" x14ac:dyDescent="0.2">
      <c r="A43" s="18"/>
      <c r="B43" s="62"/>
      <c r="C43" s="62"/>
      <c r="D43" s="53" t="s">
        <v>6</v>
      </c>
      <c r="E43" s="54" t="s">
        <v>145</v>
      </c>
      <c r="G43" s="58"/>
    </row>
    <row r="44" spans="1:7" x14ac:dyDescent="0.2">
      <c r="A44" s="21"/>
      <c r="B44" s="43"/>
      <c r="C44" s="43"/>
      <c r="D44" s="42"/>
      <c r="G44" s="58"/>
    </row>
    <row r="45" spans="1:7" x14ac:dyDescent="0.2">
      <c r="B45" s="7"/>
      <c r="G45" s="58"/>
    </row>
    <row r="46" spans="1:7" x14ac:dyDescent="0.2">
      <c r="A46" s="6" t="s">
        <v>91</v>
      </c>
      <c r="B46" s="66">
        <f>B11/B16</f>
        <v>29787.173630454967</v>
      </c>
      <c r="C46" s="63">
        <v>33977</v>
      </c>
      <c r="D46" s="50" t="s">
        <v>85</v>
      </c>
      <c r="E46" s="51" t="s">
        <v>146</v>
      </c>
    </row>
    <row r="47" spans="1:7" x14ac:dyDescent="0.2">
      <c r="A47" s="18"/>
      <c r="B47" s="52"/>
      <c r="C47" s="52"/>
      <c r="D47" s="53" t="s">
        <v>6</v>
      </c>
      <c r="E47" s="54" t="s">
        <v>147</v>
      </c>
    </row>
    <row r="48" spans="1:7" x14ac:dyDescent="0.2">
      <c r="A48" s="21"/>
      <c r="B48" s="43"/>
      <c r="C48" s="43"/>
      <c r="D48" s="42"/>
    </row>
  </sheetData>
  <mergeCells count="1">
    <mergeCell ref="A1:B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5.1</vt:lpstr>
      <vt:lpstr>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Hunt</dc:creator>
  <cp:lastModifiedBy>Adrian omonya</cp:lastModifiedBy>
  <dcterms:created xsi:type="dcterms:W3CDTF">2020-08-10T17:55:45Z</dcterms:created>
  <dcterms:modified xsi:type="dcterms:W3CDTF">2021-04-30T08:08:31Z</dcterms:modified>
</cp:coreProperties>
</file>